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mbrerocapital-my.sharepoint.com/personal/eric_sombrerocapital_com/Documents/_CoveyFinancial/Website/"/>
    </mc:Choice>
  </mc:AlternateContent>
  <xr:revisionPtr revIDLastSave="18" documentId="8_{8B879C82-3716-46DD-9521-90758CC666D4}" xr6:coauthVersionLast="47" xr6:coauthVersionMax="47" xr10:uidLastSave="{CD5659B5-9203-4A27-B96F-1D74F0BFCDD0}"/>
  <bookViews>
    <workbookView xWindow="28680" yWindow="-120" windowWidth="29040" windowHeight="15720" tabRatio="500" xr2:uid="{00000000-000D-0000-FFFF-FFFF00000000}"/>
  </bookViews>
  <sheets>
    <sheet name="Escrow Analysis" sheetId="1" r:id="rId1"/>
    <sheet name="Monthly Projectio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2" i="2" l="1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G13" i="2" s="1"/>
  <c r="F8" i="2"/>
  <c r="F13" i="2" s="1"/>
  <c r="E8" i="2"/>
  <c r="E13" i="2" s="1"/>
  <c r="D8" i="2"/>
  <c r="D13" i="2" s="1"/>
  <c r="C8" i="2"/>
  <c r="C6" i="2"/>
  <c r="C37" i="1"/>
  <c r="C28" i="1"/>
  <c r="C22" i="1"/>
  <c r="C39" i="1" s="1"/>
  <c r="I13" i="2" l="1"/>
  <c r="J13" i="2"/>
  <c r="K13" i="2"/>
  <c r="L13" i="2"/>
  <c r="M13" i="2"/>
  <c r="N13" i="2"/>
  <c r="H13" i="2"/>
  <c r="C13" i="2"/>
  <c r="C26" i="1"/>
  <c r="C32" i="1"/>
  <c r="C27" i="1"/>
  <c r="C41" i="1" l="1"/>
  <c r="N15" i="2"/>
  <c r="M15" i="2"/>
  <c r="L15" i="2"/>
  <c r="K15" i="2"/>
  <c r="C29" i="1"/>
  <c r="C33" i="1" s="1"/>
  <c r="C34" i="1" s="1"/>
  <c r="J15" i="2"/>
  <c r="I15" i="2"/>
  <c r="H15" i="2"/>
  <c r="G15" i="2"/>
  <c r="F15" i="2"/>
  <c r="E15" i="2"/>
  <c r="D15" i="2"/>
  <c r="C15" i="2"/>
  <c r="K7" i="2" l="1"/>
  <c r="J7" i="2"/>
  <c r="I7" i="2"/>
  <c r="H7" i="2"/>
  <c r="E7" i="2"/>
  <c r="G7" i="2"/>
  <c r="C38" i="1"/>
  <c r="C40" i="1" s="1"/>
  <c r="F7" i="2"/>
  <c r="D7" i="2"/>
  <c r="C7" i="2"/>
  <c r="C14" i="2" s="1"/>
  <c r="N7" i="2"/>
  <c r="M7" i="2"/>
  <c r="L7" i="2"/>
  <c r="D6" i="2" l="1"/>
  <c r="D14" i="2" s="1"/>
  <c r="E6" i="2" s="1"/>
  <c r="E14" i="2" s="1"/>
  <c r="F6" i="2" s="1"/>
  <c r="F14" i="2" s="1"/>
  <c r="G6" i="2" s="1"/>
  <c r="G14" i="2" s="1"/>
  <c r="H6" i="2" s="1"/>
  <c r="H14" i="2" s="1"/>
  <c r="I6" i="2" s="1"/>
  <c r="I14" i="2" s="1"/>
  <c r="J6" i="2" s="1"/>
  <c r="J14" i="2" s="1"/>
  <c r="K6" i="2" s="1"/>
  <c r="K14" i="2" s="1"/>
  <c r="L6" i="2" s="1"/>
  <c r="L14" i="2" s="1"/>
  <c r="M6" i="2" s="1"/>
  <c r="M14" i="2" s="1"/>
  <c r="N6" i="2" s="1"/>
  <c r="N14" i="2" s="1"/>
  <c r="C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2" authorId="0" shapeId="0" xr:uid="{00000000-0006-0000-0000-000001000000}">
      <text>
        <r>
          <rPr>
            <sz val="10"/>
            <rFont val="Arial"/>
            <family val="2"/>
          </rPr>
          <t>Enter a NEGATIVE number if the account is overdrawn (servicer has advanced funds). A negative balance increases the gap to cushion and is recouped automatically.</t>
        </r>
      </text>
    </comment>
  </commentList>
</comments>
</file>

<file path=xl/sharedStrings.xml><?xml version="1.0" encoding="utf-8"?>
<sst xmlns="http://schemas.openxmlformats.org/spreadsheetml/2006/main" count="66" uniqueCount="66">
  <si>
    <t>ESCROW ACCOUNT ANALYSIS</t>
  </si>
  <si>
    <t>Covey Financial, LLC  |  Current Balance vs. Future Obligations with RESPA 2-Month Cushion</t>
  </si>
  <si>
    <t>LOAN INFORMATION</t>
  </si>
  <si>
    <t>Borrower Name</t>
  </si>
  <si>
    <t>Property Address</t>
  </si>
  <si>
    <t>Loan Number</t>
  </si>
  <si>
    <t>Servicer</t>
  </si>
  <si>
    <t>Analysis Date</t>
  </si>
  <si>
    <t>CURRENT ESCROW STATUS</t>
  </si>
  <si>
    <t>Current Escrow Balance</t>
  </si>
  <si>
    <t>ANNUAL ESCROW OBLIGATIONS</t>
  </si>
  <si>
    <t>Obligation</t>
  </si>
  <si>
    <t>Annual Amount</t>
  </si>
  <si>
    <t>Due Mo. 1</t>
  </si>
  <si>
    <t>Due Mo. 2</t>
  </si>
  <si>
    <t>Property Taxes</t>
  </si>
  <si>
    <t>Homeowners Insurance</t>
  </si>
  <si>
    <t>PMI / MIP</t>
  </si>
  <si>
    <t>Flood Insurance</t>
  </si>
  <si>
    <t>HOA / Other</t>
  </si>
  <si>
    <t>Total Annual Obligations</t>
  </si>
  <si>
    <t>Months: 1 = Jan … 12 = Dec.  Leave both blank = monthly item (e.g. PMI). One month = annual payment. Two months = semi-annual (amount splits 50/50).</t>
  </si>
  <si>
    <t>BALANCE RECONCILIATION &amp; CUSHION</t>
  </si>
  <si>
    <t>Base Monthly Escrow  (A)  =  Annual ÷ 12</t>
  </si>
  <si>
    <t>Required 2-Month Cushion  (RESPA max)</t>
  </si>
  <si>
    <t>Less: Current Escrow Balance</t>
  </si>
  <si>
    <t>Total Gap to Cushion Target</t>
  </si>
  <si>
    <t>RECOMMENDED MONTHLY PAYMENT</t>
  </si>
  <si>
    <t>Base Monthly Escrow  (A)</t>
  </si>
  <si>
    <t>Shortage / Advance Recoup  (B)  =  Gap ÷ 12</t>
  </si>
  <si>
    <t>NEW MONTHLY ESCROW PAYMENT  (A + B)</t>
  </si>
  <si>
    <t>PROJECTED OUTCOME  (12 Months)</t>
  </si>
  <si>
    <t>Starting Escrow Balance</t>
  </si>
  <si>
    <t>Plus: 12 Monthly Deposits  (12 × New Payment)</t>
  </si>
  <si>
    <t>Less: Annual Disbursements</t>
  </si>
  <si>
    <t>Projected Ending Balance</t>
  </si>
  <si>
    <t>Cushion Target  (should match ending balance)</t>
  </si>
  <si>
    <t>12-MONTH ESCROW PROJECTION</t>
  </si>
  <si>
    <t>Disbursements auto-populate from the Due Mo. inputs on the Escrow Analysis tab</t>
  </si>
  <si>
    <t>Month #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</si>
  <si>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</si>
  <si>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</si>
  <si>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</si>
  <si>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</si>
  <si>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</si>
  <si>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</si>
  <si>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</si>
  <si>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</si>
  <si>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</si>
  <si>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</si>
  <si>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</si>
  <si>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</si>
  <si>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Beginning Balance</t>
  </si>
  <si>
    <t>+ Monthly Deposit</t>
  </si>
  <si>
    <t>− Property Taxes</t>
  </si>
  <si>
    <t>− Homeowners Insurance</t>
  </si>
  <si>
    <t>− PMI / MIP</t>
  </si>
  <si>
    <t>− Flood Insurance</t>
  </si>
  <si>
    <t>− HOA / Other</t>
  </si>
  <si>
    <t>Total Disbursements</t>
  </si>
  <si>
    <t>Ending Balance</t>
  </si>
  <si>
    <t>Cushion Target (ref.)</t>
  </si>
  <si>
    <t>Lowest Projected Balance</t>
  </si>
  <si>
    <t>A healthy account keeps the lowest balance at or above the cushion target.</t>
  </si>
  <si>
    <t>Covey Financial, LLC</t>
  </si>
  <si>
    <t>If only 1 annual payment use "Due Mo. 1." If bi-annual payments use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</si>
</sst>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\$#,##0.00;&quot;($&quot;#,##0.00\);\-"/>
  </numFmts>
  <fonts count="19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D6E4F0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Arial"/>
      <charset val="1"/>
    </font>
    <font>
      <i/>
      <sz val="9"/>
      <color rgb="FF606060"/>
      <name val="Arial"/>
      <charset val="1"/>
    </font>
    <font>
      <sz val="11"/>
      <color rgb="FF008000"/>
      <name val="Arial"/>
      <charset val="1"/>
    </font>
    <font>
      <sz val="10"/>
      <name val="Arial"/>
      <family val="2"/>
    </font>
    <font>
      <b/>
      <sz val="14"/>
      <color rgb="FFFFFFFF"/>
      <name val="Aptos"/>
      <family val="2"/>
    </font>
    <font>
      <sz val="11"/>
      <color theme="1"/>
      <name val="Aptos"/>
      <family val="2"/>
    </font>
    <font>
      <i/>
      <sz val="10"/>
      <color rgb="FFD6E4F0"/>
      <name val="Aptos"/>
      <family val="2"/>
    </font>
    <font>
      <b/>
      <sz val="12"/>
      <color rgb="FFFFFFFF"/>
      <name val="Aptos"/>
      <family val="2"/>
    </font>
    <font>
      <sz val="11"/>
      <color rgb="FF000000"/>
      <name val="Aptos"/>
      <family val="2"/>
    </font>
    <font>
      <sz val="11"/>
      <color rgb="FF0000FF"/>
      <name val="Aptos"/>
      <family val="2"/>
    </font>
    <font>
      <b/>
      <sz val="11"/>
      <color rgb="FF0000FF"/>
      <name val="Aptos"/>
      <family val="2"/>
    </font>
    <font>
      <b/>
      <sz val="12"/>
      <name val="Aptos"/>
      <family val="2"/>
    </font>
    <font>
      <b/>
      <sz val="11"/>
      <color rgb="FF000000"/>
      <name val="Aptos"/>
      <family val="2"/>
    </font>
    <font>
      <i/>
      <sz val="9"/>
      <color rgb="FF606060"/>
      <name val="Aptos"/>
      <family val="2"/>
    </font>
    <font>
      <sz val="11"/>
      <color rgb="FF008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FF0"/>
        <bgColor rgb="FFFFFFFF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C6E0B4"/>
        <bgColor rgb="FFD6E4F0"/>
      </patternFill>
    </fill>
    <fill>
      <patternFill patternType="solid">
        <fgColor rgb="FFE2EFDA"/>
        <bgColor rgb="FFF2F2F2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/>
      <bottom style="thin">
        <color rgb="FFB0B0B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4" fillId="5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4" fillId="7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/>
    <xf numFmtId="165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6" borderId="0" xfId="0" applyNumberFormat="1" applyFont="1" applyFill="1" applyAlignment="1">
      <alignment horizontal="right" vertical="center"/>
    </xf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5" fontId="13" fillId="3" borderId="1" xfId="0" applyNumberFormat="1" applyFont="1" applyFill="1" applyBorder="1" applyAlignment="1" applyProtection="1">
      <alignment horizontal="right" vertical="center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left" vertical="center"/>
    </xf>
    <xf numFmtId="165" fontId="16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/>
    <xf numFmtId="0" fontId="17" fillId="0" borderId="0" xfId="0" applyFont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165" fontId="16" fillId="6" borderId="1" xfId="0" applyNumberFormat="1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right" vertical="center"/>
    </xf>
    <xf numFmtId="165" fontId="14" fillId="3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F0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2E7D32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B1:F41"/>
  <sheetViews>
    <sheetView showGridLines="0" tabSelected="1" topLeftCell="A12" zoomScaleNormal="100" workbookViewId="0">
      <selection activeCell="E21" sqref="E21"/>
    </sheetView>
  </sheetViews>
  <sheetFormatPr defaultColWidth="8.7109375" defaultRowHeight="15" x14ac:dyDescent="0.25"/>
  <cols>
    <col min="1" max="1" width="3" style="18" customWidth="1"/>
    <col min="2" max="2" width="50" style="18" bestFit="1" customWidth="1"/>
    <col min="3" max="3" width="21" style="18" bestFit="1" customWidth="1"/>
    <col min="4" max="5" width="14" style="18" customWidth="1"/>
    <col min="6" max="6" width="16" style="18" customWidth="1"/>
    <col min="7" max="7" width="3" style="18" customWidth="1"/>
    <col min="8" max="16384" width="8.7109375" style="18"/>
  </cols>
  <sheetData>
    <row r="1" spans="2:6" ht="25.5" customHeight="1" x14ac:dyDescent="0.25">
      <c r="B1" s="17" t="s">
        <v>0</v>
      </c>
      <c r="C1" s="17"/>
      <c r="D1" s="17"/>
      <c r="E1" s="17"/>
      <c r="F1" s="17"/>
    </row>
    <row r="2" spans="2:6" x14ac:dyDescent="0.25">
      <c r="B2" s="19" t="s">
        <v>1</v>
      </c>
      <c r="C2" s="19"/>
      <c r="D2" s="19"/>
      <c r="E2" s="19"/>
      <c r="F2" s="19"/>
    </row>
    <row r="4" spans="2:6" ht="15.75" x14ac:dyDescent="0.25">
      <c r="B4" s="20" t="s">
        <v>2</v>
      </c>
      <c r="C4" s="20"/>
      <c r="D4" s="20"/>
      <c r="E4" s="20"/>
      <c r="F4" s="20"/>
    </row>
    <row r="5" spans="2:6" x14ac:dyDescent="0.25">
      <c r="B5" s="21" t="s">
        <v>3</v>
      </c>
      <c r="C5" s="22"/>
    </row>
    <row r="6" spans="2:6" x14ac:dyDescent="0.25">
      <c r="B6" s="21" t="s">
        <v>4</v>
      </c>
      <c r="C6" s="22"/>
    </row>
    <row r="7" spans="2:6" x14ac:dyDescent="0.25">
      <c r="B7" s="21" t="s">
        <v>5</v>
      </c>
      <c r="C7" s="22"/>
    </row>
    <row r="8" spans="2:6" x14ac:dyDescent="0.25">
      <c r="B8" s="21" t="s">
        <v>6</v>
      </c>
      <c r="C8" s="23" t="s">
        <v>64</v>
      </c>
    </row>
    <row r="9" spans="2:6" x14ac:dyDescent="0.25">
      <c r="B9" s="21" t="s">
        <v>7</v>
      </c>
      <c r="C9" s="24"/>
    </row>
    <row r="11" spans="2:6" ht="15.75" x14ac:dyDescent="0.25">
      <c r="B11" s="20" t="s">
        <v>8</v>
      </c>
      <c r="C11" s="20"/>
      <c r="D11" s="20"/>
      <c r="E11" s="20"/>
      <c r="F11" s="20"/>
    </row>
    <row r="12" spans="2:6" x14ac:dyDescent="0.25">
      <c r="B12" s="21" t="s">
        <v>9</v>
      </c>
      <c r="C12" s="44">
        <v>-2500</v>
      </c>
    </row>
    <row r="14" spans="2:6" ht="15.75" x14ac:dyDescent="0.25">
      <c r="B14" s="20" t="s">
        <v>10</v>
      </c>
      <c r="C14" s="20"/>
      <c r="D14" s="20"/>
      <c r="E14" s="20"/>
      <c r="F14" s="20"/>
    </row>
    <row r="15" spans="2:6" ht="15.75" x14ac:dyDescent="0.25">
      <c r="B15" s="25"/>
      <c r="C15" s="25"/>
      <c r="D15" s="26" t="s">
        <v>65</v>
      </c>
      <c r="E15" s="27"/>
      <c r="F15" s="25"/>
    </row>
    <row r="16" spans="2:6" x14ac:dyDescent="0.25">
      <c r="B16" s="28" t="s">
        <v>11</v>
      </c>
      <c r="C16" s="28" t="s">
        <v>12</v>
      </c>
      <c r="D16" s="28" t="s">
        <v>13</v>
      </c>
      <c r="E16" s="28" t="s">
        <v>14</v>
      </c>
    </row>
    <row r="17" spans="2:6" x14ac:dyDescent="0.25">
      <c r="B17" s="29" t="s">
        <v>15</v>
      </c>
      <c r="C17" s="30">
        <v>3600</v>
      </c>
      <c r="D17" s="31">
        <v>2</v>
      </c>
      <c r="E17" s="31">
        <v>10</v>
      </c>
    </row>
    <row r="18" spans="2:6" x14ac:dyDescent="0.25">
      <c r="B18" s="29" t="s">
        <v>16</v>
      </c>
      <c r="C18" s="30">
        <v>1800</v>
      </c>
      <c r="D18" s="31">
        <v>8</v>
      </c>
      <c r="E18" s="31"/>
    </row>
    <row r="19" spans="2:6" x14ac:dyDescent="0.25">
      <c r="B19" s="29" t="s">
        <v>17</v>
      </c>
      <c r="C19" s="30"/>
      <c r="D19" s="31"/>
      <c r="E19" s="31"/>
    </row>
    <row r="20" spans="2:6" x14ac:dyDescent="0.25">
      <c r="B20" s="29" t="s">
        <v>18</v>
      </c>
      <c r="C20" s="30"/>
      <c r="D20" s="31"/>
      <c r="E20" s="31"/>
    </row>
    <row r="21" spans="2:6" x14ac:dyDescent="0.25">
      <c r="B21" s="29" t="s">
        <v>19</v>
      </c>
      <c r="C21" s="30"/>
      <c r="D21" s="31"/>
      <c r="E21" s="31"/>
    </row>
    <row r="22" spans="2:6" x14ac:dyDescent="0.25">
      <c r="B22" s="32" t="s">
        <v>20</v>
      </c>
      <c r="C22" s="33">
        <f>SUM(C17:C21)</f>
        <v>5400</v>
      </c>
      <c r="D22" s="34"/>
      <c r="E22" s="34"/>
    </row>
    <row r="23" spans="2:6" ht="27.75" customHeight="1" x14ac:dyDescent="0.25">
      <c r="B23" s="35" t="s">
        <v>21</v>
      </c>
      <c r="C23" s="35"/>
      <c r="D23" s="35"/>
      <c r="E23" s="35"/>
      <c r="F23" s="35"/>
    </row>
    <row r="25" spans="2:6" ht="15.75" x14ac:dyDescent="0.25">
      <c r="B25" s="20" t="s">
        <v>22</v>
      </c>
      <c r="C25" s="20"/>
      <c r="D25" s="20"/>
      <c r="E25" s="20"/>
      <c r="F25" s="20"/>
    </row>
    <row r="26" spans="2:6" x14ac:dyDescent="0.25">
      <c r="B26" s="29" t="s">
        <v>23</v>
      </c>
      <c r="C26" s="36">
        <f>C22/12</f>
        <v>450</v>
      </c>
    </row>
    <row r="27" spans="2:6" x14ac:dyDescent="0.25">
      <c r="B27" s="29" t="s">
        <v>24</v>
      </c>
      <c r="C27" s="36">
        <f>2*C26</f>
        <v>900</v>
      </c>
    </row>
    <row r="28" spans="2:6" x14ac:dyDescent="0.25">
      <c r="B28" s="37" t="s">
        <v>25</v>
      </c>
      <c r="C28" s="36">
        <f>C12</f>
        <v>-2500</v>
      </c>
    </row>
    <row r="29" spans="2:6" x14ac:dyDescent="0.25">
      <c r="B29" s="32" t="s">
        <v>26</v>
      </c>
      <c r="C29" s="33">
        <f>C27-C28</f>
        <v>3400</v>
      </c>
    </row>
    <row r="31" spans="2:6" ht="15.75" x14ac:dyDescent="0.25">
      <c r="B31" s="20" t="s">
        <v>27</v>
      </c>
      <c r="C31" s="20"/>
      <c r="D31" s="20"/>
      <c r="E31" s="20"/>
      <c r="F31" s="20"/>
    </row>
    <row r="32" spans="2:6" x14ac:dyDescent="0.25">
      <c r="B32" s="29" t="s">
        <v>28</v>
      </c>
      <c r="C32" s="36">
        <f>C26</f>
        <v>450</v>
      </c>
    </row>
    <row r="33" spans="2:6" x14ac:dyDescent="0.25">
      <c r="B33" s="29" t="s">
        <v>29</v>
      </c>
      <c r="C33" s="36">
        <f>C29/12</f>
        <v>283.33333333333331</v>
      </c>
    </row>
    <row r="34" spans="2:6" x14ac:dyDescent="0.25">
      <c r="B34" s="38" t="s">
        <v>30</v>
      </c>
      <c r="C34" s="39">
        <f>C32+C33</f>
        <v>733.33333333333326</v>
      </c>
    </row>
    <row r="36" spans="2:6" ht="15.75" x14ac:dyDescent="0.25">
      <c r="B36" s="20" t="s">
        <v>31</v>
      </c>
      <c r="C36" s="20"/>
      <c r="D36" s="20"/>
      <c r="E36" s="20"/>
      <c r="F36" s="20"/>
    </row>
    <row r="37" spans="2:6" x14ac:dyDescent="0.25">
      <c r="B37" s="29" t="s">
        <v>32</v>
      </c>
      <c r="C37" s="36">
        <f>C12</f>
        <v>-2500</v>
      </c>
    </row>
    <row r="38" spans="2:6" x14ac:dyDescent="0.25">
      <c r="B38" s="29" t="s">
        <v>33</v>
      </c>
      <c r="C38" s="36">
        <f>12*C34</f>
        <v>8800</v>
      </c>
    </row>
    <row r="39" spans="2:6" x14ac:dyDescent="0.25">
      <c r="B39" s="29" t="s">
        <v>34</v>
      </c>
      <c r="C39" s="36">
        <f>-C22</f>
        <v>-5400</v>
      </c>
    </row>
    <row r="40" spans="2:6" x14ac:dyDescent="0.25">
      <c r="B40" s="40" t="s">
        <v>35</v>
      </c>
      <c r="C40" s="41">
        <f>C37+C38+C39</f>
        <v>900</v>
      </c>
    </row>
    <row r="41" spans="2:6" x14ac:dyDescent="0.25">
      <c r="B41" s="42" t="s">
        <v>36</v>
      </c>
      <c r="C41" s="43">
        <f>C27</f>
        <v>900</v>
      </c>
    </row>
  </sheetData>
  <sheetProtection algorithmName="SHA-512" hashValue="3kRxoyZ4bwpzl8DyNpljDWw7DYglZxrNWL2W7gG0YM2J4weSF475lyDAgfUYpO0uPtmgZi4o8LuXYseI/nJf+Q==" saltValue="ehfCZl7QxIe10qej8paxJw==" spinCount="100000" sheet="1" objects="1" scenarios="1" selectLockedCells="1"/>
  <mergeCells count="9">
    <mergeCell ref="B23:F23"/>
    <mergeCell ref="B25:F25"/>
    <mergeCell ref="B31:F31"/>
    <mergeCell ref="B36:F36"/>
    <mergeCell ref="B1:F1"/>
    <mergeCell ref="B2:F2"/>
    <mergeCell ref="B4:F4"/>
    <mergeCell ref="B11:F11"/>
    <mergeCell ref="B14:F14"/>
  </mergeCells>
  <dataValidations count="1">
    <dataValidation type="whole" allowBlank="1" errorTitle="Invalid month" error="Enter a month number 1-12 (1 = January, 12 = December)." sqref="D17:E21" xr:uid="{00000000-0002-0000-0000-000000000000}">
      <formula1>1</formula1>
      <formula2>12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32"/>
  </sheetPr>
  <dimension ref="B1:N18"/>
  <sheetViews>
    <sheetView showGridLines="0" zoomScaleNormal="100" workbookViewId="0">
      <selection activeCell="I19" sqref="I19"/>
    </sheetView>
  </sheetViews>
  <sheetFormatPr defaultColWidth="8.7109375" defaultRowHeight="15" x14ac:dyDescent="0.25"/>
  <cols>
    <col min="1" max="1" width="3" customWidth="1"/>
    <col min="2" max="2" width="30" customWidth="1"/>
    <col min="3" max="14" width="19.28515625" customWidth="1"/>
  </cols>
  <sheetData>
    <row r="1" spans="2:14" ht="25.5" customHeight="1" x14ac:dyDescent="0.25">
      <c r="B1" s="2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1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x14ac:dyDescent="0.25">
      <c r="B4" s="9" t="s">
        <v>39</v>
      </c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</row>
    <row r="5" spans="2:14" x14ac:dyDescent="0.25">
      <c r="B5" s="11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</row>
    <row r="6" spans="2:14" x14ac:dyDescent="0.25">
      <c r="B6" s="8" t="s">
        <v>52</v>
      </c>
      <c r="C6" s="12">
        <f>'Escrow Analysis'!$C$12</f>
        <v>-2500</v>
      </c>
      <c r="D6" s="6">
        <f t="shared" ref="D6:N6" si="0">C14</f>
        <v>-1766.6666666666667</v>
      </c>
      <c r="E6" s="6">
        <f t="shared" si="0"/>
        <v>-2833.3333333333335</v>
      </c>
      <c r="F6" s="6">
        <f t="shared" si="0"/>
        <v>-2100</v>
      </c>
      <c r="G6" s="6">
        <f t="shared" si="0"/>
        <v>-1366.6666666666667</v>
      </c>
      <c r="H6" s="6">
        <f t="shared" si="0"/>
        <v>-633.33333333333348</v>
      </c>
      <c r="I6" s="6">
        <f t="shared" si="0"/>
        <v>99.999999999999773</v>
      </c>
      <c r="J6" s="6">
        <f t="shared" si="0"/>
        <v>833.33333333333303</v>
      </c>
      <c r="K6" s="6">
        <f t="shared" si="0"/>
        <v>-233.33333333333371</v>
      </c>
      <c r="L6" s="6">
        <f t="shared" si="0"/>
        <v>499.99999999999955</v>
      </c>
      <c r="M6" s="6">
        <f t="shared" si="0"/>
        <v>-566.6666666666672</v>
      </c>
      <c r="N6" s="6">
        <f t="shared" si="0"/>
        <v>166.66666666666606</v>
      </c>
    </row>
    <row r="7" spans="2:14" x14ac:dyDescent="0.25">
      <c r="B7" s="4" t="s">
        <v>53</v>
      </c>
      <c r="C7" s="12">
        <f>'Escrow Analysis'!$C$34</f>
        <v>733.33333333333326</v>
      </c>
      <c r="D7" s="12">
        <f>'Escrow Analysis'!$C$34</f>
        <v>733.33333333333326</v>
      </c>
      <c r="E7" s="12">
        <f>'Escrow Analysis'!$C$34</f>
        <v>733.33333333333326</v>
      </c>
      <c r="F7" s="12">
        <f>'Escrow Analysis'!$C$34</f>
        <v>733.33333333333326</v>
      </c>
      <c r="G7" s="12">
        <f>'Escrow Analysis'!$C$34</f>
        <v>733.33333333333326</v>
      </c>
      <c r="H7" s="12">
        <f>'Escrow Analysis'!$C$34</f>
        <v>733.33333333333326</v>
      </c>
      <c r="I7" s="12">
        <f>'Escrow Analysis'!$C$34</f>
        <v>733.33333333333326</v>
      </c>
      <c r="J7" s="12">
        <f>'Escrow Analysis'!$C$34</f>
        <v>733.33333333333326</v>
      </c>
      <c r="K7" s="12">
        <f>'Escrow Analysis'!$C$34</f>
        <v>733.33333333333326</v>
      </c>
      <c r="L7" s="12">
        <f>'Escrow Analysis'!$C$34</f>
        <v>733.33333333333326</v>
      </c>
      <c r="M7" s="12">
        <f>'Escrow Analysis'!$C$34</f>
        <v>733.33333333333326</v>
      </c>
      <c r="N7" s="12">
        <f>'Escrow Analysis'!$C$34</f>
        <v>733.33333333333326</v>
      </c>
    </row>
    <row r="8" spans="2:14" x14ac:dyDescent="0.25">
      <c r="B8" s="4" t="s">
        <v>54</v>
      </c>
      <c r="C8" s="12">
        <f>IF(AND('Escrow Analysis'!$D17="",'Escrow Analysis'!$E17=""),'Escrow Analysis'!$C17/12,IF('Escrow Analysis'!$E17="",IF('Escrow Analysis'!$D17=C$4,'Escrow Analysis'!$C17,0),IF(OR('Escrow Analysis'!$D17=C$4,'Escrow Analysis'!$E17=C$4),'Escrow Analysis'!$C17/2,0)))</f>
        <v>0</v>
      </c>
      <c r="D8" s="12">
        <f>IF(AND('Escrow Analysis'!$D17="",'Escrow Analysis'!$E17=""),'Escrow Analysis'!$C17/12,IF('Escrow Analysis'!$E17="",IF('Escrow Analysis'!$D17=D$4,'Escrow Analysis'!$C17,0),IF(OR('Escrow Analysis'!$D17=D$4,'Escrow Analysis'!$E17=D$4),'Escrow Analysis'!$C17/2,0)))</f>
        <v>1800</v>
      </c>
      <c r="E8" s="12">
        <f>IF(AND('Escrow Analysis'!$D17="",'Escrow Analysis'!$E17=""),'Escrow Analysis'!$C17/12,IF('Escrow Analysis'!$E17="",IF('Escrow Analysis'!$D17=E$4,'Escrow Analysis'!$C17,0),IF(OR('Escrow Analysis'!$D17=E$4,'Escrow Analysis'!$E17=E$4),'Escrow Analysis'!$C17/2,0)))</f>
        <v>0</v>
      </c>
      <c r="F8" s="12">
        <f>IF(AND('Escrow Analysis'!$D17="",'Escrow Analysis'!$E17=""),'Escrow Analysis'!$C17/12,IF('Escrow Analysis'!$E17="",IF('Escrow Analysis'!$D17=F$4,'Escrow Analysis'!$C17,0),IF(OR('Escrow Analysis'!$D17=F$4,'Escrow Analysis'!$E17=F$4),'Escrow Analysis'!$C17/2,0)))</f>
        <v>0</v>
      </c>
      <c r="G8" s="12">
        <f>IF(AND('Escrow Analysis'!$D17="",'Escrow Analysis'!$E17=""),'Escrow Analysis'!$C17/12,IF('Escrow Analysis'!$E17="",IF('Escrow Analysis'!$D17=G$4,'Escrow Analysis'!$C17,0),IF(OR('Escrow Analysis'!$D17=G$4,'Escrow Analysis'!$E17=G$4),'Escrow Analysis'!$C17/2,0)))</f>
        <v>0</v>
      </c>
      <c r="H8" s="12">
        <f>IF(AND('Escrow Analysis'!$D17="",'Escrow Analysis'!$E17=""),'Escrow Analysis'!$C17/12,IF('Escrow Analysis'!$E17="",IF('Escrow Analysis'!$D17=H$4,'Escrow Analysis'!$C17,0),IF(OR('Escrow Analysis'!$D17=H$4,'Escrow Analysis'!$E17=H$4),'Escrow Analysis'!$C17/2,0)))</f>
        <v>0</v>
      </c>
      <c r="I8" s="12">
        <f>IF(AND('Escrow Analysis'!$D17="",'Escrow Analysis'!$E17=""),'Escrow Analysis'!$C17/12,IF('Escrow Analysis'!$E17="",IF('Escrow Analysis'!$D17=I$4,'Escrow Analysis'!$C17,0),IF(OR('Escrow Analysis'!$D17=I$4,'Escrow Analysis'!$E17=I$4),'Escrow Analysis'!$C17/2,0)))</f>
        <v>0</v>
      </c>
      <c r="J8" s="12">
        <f>IF(AND('Escrow Analysis'!$D17="",'Escrow Analysis'!$E17=""),'Escrow Analysis'!$C17/12,IF('Escrow Analysis'!$E17="",IF('Escrow Analysis'!$D17=J$4,'Escrow Analysis'!$C17,0),IF(OR('Escrow Analysis'!$D17=J$4,'Escrow Analysis'!$E17=J$4),'Escrow Analysis'!$C17/2,0)))</f>
        <v>0</v>
      </c>
      <c r="K8" s="12">
        <f>IF(AND('Escrow Analysis'!$D17="",'Escrow Analysis'!$E17=""),'Escrow Analysis'!$C17/12,IF('Escrow Analysis'!$E17="",IF('Escrow Analysis'!$D17=K$4,'Escrow Analysis'!$C17,0),IF(OR('Escrow Analysis'!$D17=K$4,'Escrow Analysis'!$E17=K$4),'Escrow Analysis'!$C17/2,0)))</f>
        <v>0</v>
      </c>
      <c r="L8" s="12">
        <f>IF(AND('Escrow Analysis'!$D17="",'Escrow Analysis'!$E17=""),'Escrow Analysis'!$C17/12,IF('Escrow Analysis'!$E17="",IF('Escrow Analysis'!$D17=L$4,'Escrow Analysis'!$C17,0),IF(OR('Escrow Analysis'!$D17=L$4,'Escrow Analysis'!$E17=L$4),'Escrow Analysis'!$C17/2,0)))</f>
        <v>1800</v>
      </c>
      <c r="M8" s="12">
        <f>IF(AND('Escrow Analysis'!$D17="",'Escrow Analysis'!$E17=""),'Escrow Analysis'!$C17/12,IF('Escrow Analysis'!$E17="",IF('Escrow Analysis'!$D17=M$4,'Escrow Analysis'!$C17,0),IF(OR('Escrow Analysis'!$D17=M$4,'Escrow Analysis'!$E17=M$4),'Escrow Analysis'!$C17/2,0)))</f>
        <v>0</v>
      </c>
      <c r="N8" s="12">
        <f>IF(AND('Escrow Analysis'!$D17="",'Escrow Analysis'!$E17=""),'Escrow Analysis'!$C17/12,IF('Escrow Analysis'!$E17="",IF('Escrow Analysis'!$D17=N$4,'Escrow Analysis'!$C17,0),IF(OR('Escrow Analysis'!$D17=N$4,'Escrow Analysis'!$E17=N$4),'Escrow Analysis'!$C17/2,0)))</f>
        <v>0</v>
      </c>
    </row>
    <row r="9" spans="2:14" x14ac:dyDescent="0.25">
      <c r="B9" s="4" t="s">
        <v>55</v>
      </c>
      <c r="C9" s="12">
        <f>IF(AND('Escrow Analysis'!$D18="",'Escrow Analysis'!$E18=""),'Escrow Analysis'!$C18/12,IF('Escrow Analysis'!$E18="",IF('Escrow Analysis'!$D18=C$4,'Escrow Analysis'!$C18,0),IF(OR('Escrow Analysis'!$D18=C$4,'Escrow Analysis'!$E18=C$4),'Escrow Analysis'!$C18/2,0)))</f>
        <v>0</v>
      </c>
      <c r="D9" s="12">
        <f>IF(AND('Escrow Analysis'!$D18="",'Escrow Analysis'!$E18=""),'Escrow Analysis'!$C18/12,IF('Escrow Analysis'!$E18="",IF('Escrow Analysis'!$D18=D$4,'Escrow Analysis'!$C18,0),IF(OR('Escrow Analysis'!$D18=D$4,'Escrow Analysis'!$E18=D$4),'Escrow Analysis'!$C18/2,0)))</f>
        <v>0</v>
      </c>
      <c r="E9" s="12">
        <f>IF(AND('Escrow Analysis'!$D18="",'Escrow Analysis'!$E18=""),'Escrow Analysis'!$C18/12,IF('Escrow Analysis'!$E18="",IF('Escrow Analysis'!$D18=E$4,'Escrow Analysis'!$C18,0),IF(OR('Escrow Analysis'!$D18=E$4,'Escrow Analysis'!$E18=E$4),'Escrow Analysis'!$C18/2,0)))</f>
        <v>0</v>
      </c>
      <c r="F9" s="12">
        <f>IF(AND('Escrow Analysis'!$D18="",'Escrow Analysis'!$E18=""),'Escrow Analysis'!$C18/12,IF('Escrow Analysis'!$E18="",IF('Escrow Analysis'!$D18=F$4,'Escrow Analysis'!$C18,0),IF(OR('Escrow Analysis'!$D18=F$4,'Escrow Analysis'!$E18=F$4),'Escrow Analysis'!$C18/2,0)))</f>
        <v>0</v>
      </c>
      <c r="G9" s="12">
        <f>IF(AND('Escrow Analysis'!$D18="",'Escrow Analysis'!$E18=""),'Escrow Analysis'!$C18/12,IF('Escrow Analysis'!$E18="",IF('Escrow Analysis'!$D18=G$4,'Escrow Analysis'!$C18,0),IF(OR('Escrow Analysis'!$D18=G$4,'Escrow Analysis'!$E18=G$4),'Escrow Analysis'!$C18/2,0)))</f>
        <v>0</v>
      </c>
      <c r="H9" s="12">
        <f>IF(AND('Escrow Analysis'!$D18="",'Escrow Analysis'!$E18=""),'Escrow Analysis'!$C18/12,IF('Escrow Analysis'!$E18="",IF('Escrow Analysis'!$D18=H$4,'Escrow Analysis'!$C18,0),IF(OR('Escrow Analysis'!$D18=H$4,'Escrow Analysis'!$E18=H$4),'Escrow Analysis'!$C18/2,0)))</f>
        <v>0</v>
      </c>
      <c r="I9" s="12">
        <f>IF(AND('Escrow Analysis'!$D18="",'Escrow Analysis'!$E18=""),'Escrow Analysis'!$C18/12,IF('Escrow Analysis'!$E18="",IF('Escrow Analysis'!$D18=I$4,'Escrow Analysis'!$C18,0),IF(OR('Escrow Analysis'!$D18=I$4,'Escrow Analysis'!$E18=I$4),'Escrow Analysis'!$C18/2,0)))</f>
        <v>0</v>
      </c>
      <c r="J9" s="12">
        <f>IF(AND('Escrow Analysis'!$D18="",'Escrow Analysis'!$E18=""),'Escrow Analysis'!$C18/12,IF('Escrow Analysis'!$E18="",IF('Escrow Analysis'!$D18=J$4,'Escrow Analysis'!$C18,0),IF(OR('Escrow Analysis'!$D18=J$4,'Escrow Analysis'!$E18=J$4),'Escrow Analysis'!$C18/2,0)))</f>
        <v>1800</v>
      </c>
      <c r="K9" s="12">
        <f>IF(AND('Escrow Analysis'!$D18="",'Escrow Analysis'!$E18=""),'Escrow Analysis'!$C18/12,IF('Escrow Analysis'!$E18="",IF('Escrow Analysis'!$D18=K$4,'Escrow Analysis'!$C18,0),IF(OR('Escrow Analysis'!$D18=K$4,'Escrow Analysis'!$E18=K$4),'Escrow Analysis'!$C18/2,0)))</f>
        <v>0</v>
      </c>
      <c r="L9" s="12">
        <f>IF(AND('Escrow Analysis'!$D18="",'Escrow Analysis'!$E18=""),'Escrow Analysis'!$C18/12,IF('Escrow Analysis'!$E18="",IF('Escrow Analysis'!$D18=L$4,'Escrow Analysis'!$C18,0),IF(OR('Escrow Analysis'!$D18=L$4,'Escrow Analysis'!$E18=L$4),'Escrow Analysis'!$C18/2,0)))</f>
        <v>0</v>
      </c>
      <c r="M9" s="12">
        <f>IF(AND('Escrow Analysis'!$D18="",'Escrow Analysis'!$E18=""),'Escrow Analysis'!$C18/12,IF('Escrow Analysis'!$E18="",IF('Escrow Analysis'!$D18=M$4,'Escrow Analysis'!$C18,0),IF(OR('Escrow Analysis'!$D18=M$4,'Escrow Analysis'!$E18=M$4),'Escrow Analysis'!$C18/2,0)))</f>
        <v>0</v>
      </c>
      <c r="N9" s="12">
        <f>IF(AND('Escrow Analysis'!$D18="",'Escrow Analysis'!$E18=""),'Escrow Analysis'!$C18/12,IF('Escrow Analysis'!$E18="",IF('Escrow Analysis'!$D18=N$4,'Escrow Analysis'!$C18,0),IF(OR('Escrow Analysis'!$D18=N$4,'Escrow Analysis'!$E18=N$4),'Escrow Analysis'!$C18/2,0)))</f>
        <v>0</v>
      </c>
    </row>
    <row r="10" spans="2:14" x14ac:dyDescent="0.25">
      <c r="B10" s="4" t="s">
        <v>56</v>
      </c>
      <c r="C10" s="12">
        <f>IF(AND('Escrow Analysis'!$D19="",'Escrow Analysis'!$E19=""),'Escrow Analysis'!$C19/12,IF('Escrow Analysis'!$E19="",IF('Escrow Analysis'!$D19=C$4,'Escrow Analysis'!$C19,0),IF(OR('Escrow Analysis'!$D19=C$4,'Escrow Analysis'!$E19=C$4),'Escrow Analysis'!$C19/2,0)))</f>
        <v>0</v>
      </c>
      <c r="D10" s="12">
        <f>IF(AND('Escrow Analysis'!$D19="",'Escrow Analysis'!$E19=""),'Escrow Analysis'!$C19/12,IF('Escrow Analysis'!$E19="",IF('Escrow Analysis'!$D19=D$4,'Escrow Analysis'!$C19,0),IF(OR('Escrow Analysis'!$D19=D$4,'Escrow Analysis'!$E19=D$4),'Escrow Analysis'!$C19/2,0)))</f>
        <v>0</v>
      </c>
      <c r="E10" s="12">
        <f>IF(AND('Escrow Analysis'!$D19="",'Escrow Analysis'!$E19=""),'Escrow Analysis'!$C19/12,IF('Escrow Analysis'!$E19="",IF('Escrow Analysis'!$D19=E$4,'Escrow Analysis'!$C19,0),IF(OR('Escrow Analysis'!$D19=E$4,'Escrow Analysis'!$E19=E$4),'Escrow Analysis'!$C19/2,0)))</f>
        <v>0</v>
      </c>
      <c r="F10" s="12">
        <f>IF(AND('Escrow Analysis'!$D19="",'Escrow Analysis'!$E19=""),'Escrow Analysis'!$C19/12,IF('Escrow Analysis'!$E19="",IF('Escrow Analysis'!$D19=F$4,'Escrow Analysis'!$C19,0),IF(OR('Escrow Analysis'!$D19=F$4,'Escrow Analysis'!$E19=F$4),'Escrow Analysis'!$C19/2,0)))</f>
        <v>0</v>
      </c>
      <c r="G10" s="12">
        <f>IF(AND('Escrow Analysis'!$D19="",'Escrow Analysis'!$E19=""),'Escrow Analysis'!$C19/12,IF('Escrow Analysis'!$E19="",IF('Escrow Analysis'!$D19=G$4,'Escrow Analysis'!$C19,0),IF(OR('Escrow Analysis'!$D19=G$4,'Escrow Analysis'!$E19=G$4),'Escrow Analysis'!$C19/2,0)))</f>
        <v>0</v>
      </c>
      <c r="H10" s="12">
        <f>IF(AND('Escrow Analysis'!$D19="",'Escrow Analysis'!$E19=""),'Escrow Analysis'!$C19/12,IF('Escrow Analysis'!$E19="",IF('Escrow Analysis'!$D19=H$4,'Escrow Analysis'!$C19,0),IF(OR('Escrow Analysis'!$D19=H$4,'Escrow Analysis'!$E19=H$4),'Escrow Analysis'!$C19/2,0)))</f>
        <v>0</v>
      </c>
      <c r="I10" s="12">
        <f>IF(AND('Escrow Analysis'!$D19="",'Escrow Analysis'!$E19=""),'Escrow Analysis'!$C19/12,IF('Escrow Analysis'!$E19="",IF('Escrow Analysis'!$D19=I$4,'Escrow Analysis'!$C19,0),IF(OR('Escrow Analysis'!$D19=I$4,'Escrow Analysis'!$E19=I$4),'Escrow Analysis'!$C19/2,0)))</f>
        <v>0</v>
      </c>
      <c r="J10" s="12">
        <f>IF(AND('Escrow Analysis'!$D19="",'Escrow Analysis'!$E19=""),'Escrow Analysis'!$C19/12,IF('Escrow Analysis'!$E19="",IF('Escrow Analysis'!$D19=J$4,'Escrow Analysis'!$C19,0),IF(OR('Escrow Analysis'!$D19=J$4,'Escrow Analysis'!$E19=J$4),'Escrow Analysis'!$C19/2,0)))</f>
        <v>0</v>
      </c>
      <c r="K10" s="12">
        <f>IF(AND('Escrow Analysis'!$D19="",'Escrow Analysis'!$E19=""),'Escrow Analysis'!$C19/12,IF('Escrow Analysis'!$E19="",IF('Escrow Analysis'!$D19=K$4,'Escrow Analysis'!$C19,0),IF(OR('Escrow Analysis'!$D19=K$4,'Escrow Analysis'!$E19=K$4),'Escrow Analysis'!$C19/2,0)))</f>
        <v>0</v>
      </c>
      <c r="L10" s="12">
        <f>IF(AND('Escrow Analysis'!$D19="",'Escrow Analysis'!$E19=""),'Escrow Analysis'!$C19/12,IF('Escrow Analysis'!$E19="",IF('Escrow Analysis'!$D19=L$4,'Escrow Analysis'!$C19,0),IF(OR('Escrow Analysis'!$D19=L$4,'Escrow Analysis'!$E19=L$4),'Escrow Analysis'!$C19/2,0)))</f>
        <v>0</v>
      </c>
      <c r="M10" s="12">
        <f>IF(AND('Escrow Analysis'!$D19="",'Escrow Analysis'!$E19=""),'Escrow Analysis'!$C19/12,IF('Escrow Analysis'!$E19="",IF('Escrow Analysis'!$D19=M$4,'Escrow Analysis'!$C19,0),IF(OR('Escrow Analysis'!$D19=M$4,'Escrow Analysis'!$E19=M$4),'Escrow Analysis'!$C19/2,0)))</f>
        <v>0</v>
      </c>
      <c r="N10" s="12">
        <f>IF(AND('Escrow Analysis'!$D19="",'Escrow Analysis'!$E19=""),'Escrow Analysis'!$C19/12,IF('Escrow Analysis'!$E19="",IF('Escrow Analysis'!$D19=N$4,'Escrow Analysis'!$C19,0),IF(OR('Escrow Analysis'!$D19=N$4,'Escrow Analysis'!$E19=N$4),'Escrow Analysis'!$C19/2,0)))</f>
        <v>0</v>
      </c>
    </row>
    <row r="11" spans="2:14" x14ac:dyDescent="0.25">
      <c r="B11" s="4" t="s">
        <v>57</v>
      </c>
      <c r="C11" s="12">
        <f>IF(AND('Escrow Analysis'!$D20="",'Escrow Analysis'!$E20=""),'Escrow Analysis'!$C20/12,IF('Escrow Analysis'!$E20="",IF('Escrow Analysis'!$D20=C$4,'Escrow Analysis'!$C20,0),IF(OR('Escrow Analysis'!$D20=C$4,'Escrow Analysis'!$E20=C$4),'Escrow Analysis'!$C20/2,0)))</f>
        <v>0</v>
      </c>
      <c r="D11" s="12">
        <f>IF(AND('Escrow Analysis'!$D20="",'Escrow Analysis'!$E20=""),'Escrow Analysis'!$C20/12,IF('Escrow Analysis'!$E20="",IF('Escrow Analysis'!$D20=D$4,'Escrow Analysis'!$C20,0),IF(OR('Escrow Analysis'!$D20=D$4,'Escrow Analysis'!$E20=D$4),'Escrow Analysis'!$C20/2,0)))</f>
        <v>0</v>
      </c>
      <c r="E11" s="12">
        <f>IF(AND('Escrow Analysis'!$D20="",'Escrow Analysis'!$E20=""),'Escrow Analysis'!$C20/12,IF('Escrow Analysis'!$E20="",IF('Escrow Analysis'!$D20=E$4,'Escrow Analysis'!$C20,0),IF(OR('Escrow Analysis'!$D20=E$4,'Escrow Analysis'!$E20=E$4),'Escrow Analysis'!$C20/2,0)))</f>
        <v>0</v>
      </c>
      <c r="F11" s="12">
        <f>IF(AND('Escrow Analysis'!$D20="",'Escrow Analysis'!$E20=""),'Escrow Analysis'!$C20/12,IF('Escrow Analysis'!$E20="",IF('Escrow Analysis'!$D20=F$4,'Escrow Analysis'!$C20,0),IF(OR('Escrow Analysis'!$D20=F$4,'Escrow Analysis'!$E20=F$4),'Escrow Analysis'!$C20/2,0)))</f>
        <v>0</v>
      </c>
      <c r="G11" s="12">
        <f>IF(AND('Escrow Analysis'!$D20="",'Escrow Analysis'!$E20=""),'Escrow Analysis'!$C20/12,IF('Escrow Analysis'!$E20="",IF('Escrow Analysis'!$D20=G$4,'Escrow Analysis'!$C20,0),IF(OR('Escrow Analysis'!$D20=G$4,'Escrow Analysis'!$E20=G$4),'Escrow Analysis'!$C20/2,0)))</f>
        <v>0</v>
      </c>
      <c r="H11" s="12">
        <f>IF(AND('Escrow Analysis'!$D20="",'Escrow Analysis'!$E20=""),'Escrow Analysis'!$C20/12,IF('Escrow Analysis'!$E20="",IF('Escrow Analysis'!$D20=H$4,'Escrow Analysis'!$C20,0),IF(OR('Escrow Analysis'!$D20=H$4,'Escrow Analysis'!$E20=H$4),'Escrow Analysis'!$C20/2,0)))</f>
        <v>0</v>
      </c>
      <c r="I11" s="12">
        <f>IF(AND('Escrow Analysis'!$D20="",'Escrow Analysis'!$E20=""),'Escrow Analysis'!$C20/12,IF('Escrow Analysis'!$E20="",IF('Escrow Analysis'!$D20=I$4,'Escrow Analysis'!$C20,0),IF(OR('Escrow Analysis'!$D20=I$4,'Escrow Analysis'!$E20=I$4),'Escrow Analysis'!$C20/2,0)))</f>
        <v>0</v>
      </c>
      <c r="J11" s="12">
        <f>IF(AND('Escrow Analysis'!$D20="",'Escrow Analysis'!$E20=""),'Escrow Analysis'!$C20/12,IF('Escrow Analysis'!$E20="",IF('Escrow Analysis'!$D20=J$4,'Escrow Analysis'!$C20,0),IF(OR('Escrow Analysis'!$D20=J$4,'Escrow Analysis'!$E20=J$4),'Escrow Analysis'!$C20/2,0)))</f>
        <v>0</v>
      </c>
      <c r="K11" s="12">
        <f>IF(AND('Escrow Analysis'!$D20="",'Escrow Analysis'!$E20=""),'Escrow Analysis'!$C20/12,IF('Escrow Analysis'!$E20="",IF('Escrow Analysis'!$D20=K$4,'Escrow Analysis'!$C20,0),IF(OR('Escrow Analysis'!$D20=K$4,'Escrow Analysis'!$E20=K$4),'Escrow Analysis'!$C20/2,0)))</f>
        <v>0</v>
      </c>
      <c r="L11" s="12">
        <f>IF(AND('Escrow Analysis'!$D20="",'Escrow Analysis'!$E20=""),'Escrow Analysis'!$C20/12,IF('Escrow Analysis'!$E20="",IF('Escrow Analysis'!$D20=L$4,'Escrow Analysis'!$C20,0),IF(OR('Escrow Analysis'!$D20=L$4,'Escrow Analysis'!$E20=L$4),'Escrow Analysis'!$C20/2,0)))</f>
        <v>0</v>
      </c>
      <c r="M11" s="12">
        <f>IF(AND('Escrow Analysis'!$D20="",'Escrow Analysis'!$E20=""),'Escrow Analysis'!$C20/12,IF('Escrow Analysis'!$E20="",IF('Escrow Analysis'!$D20=M$4,'Escrow Analysis'!$C20,0),IF(OR('Escrow Analysis'!$D20=M$4,'Escrow Analysis'!$E20=M$4),'Escrow Analysis'!$C20/2,0)))</f>
        <v>0</v>
      </c>
      <c r="N11" s="12">
        <f>IF(AND('Escrow Analysis'!$D20="",'Escrow Analysis'!$E20=""),'Escrow Analysis'!$C20/12,IF('Escrow Analysis'!$E20="",IF('Escrow Analysis'!$D20=N$4,'Escrow Analysis'!$C20,0),IF(OR('Escrow Analysis'!$D20=N$4,'Escrow Analysis'!$E20=N$4),'Escrow Analysis'!$C20/2,0)))</f>
        <v>0</v>
      </c>
    </row>
    <row r="12" spans="2:14" x14ac:dyDescent="0.25">
      <c r="B12" s="4" t="s">
        <v>58</v>
      </c>
      <c r="C12" s="12">
        <f>IF(AND('Escrow Analysis'!$D21="",'Escrow Analysis'!$E21=""),'Escrow Analysis'!$C21/12,IF('Escrow Analysis'!$E21="",IF('Escrow Analysis'!$D21=C$4,'Escrow Analysis'!$C21,0),IF(OR('Escrow Analysis'!$D21=C$4,'Escrow Analysis'!$E21=C$4),'Escrow Analysis'!$C21/2,0)))</f>
        <v>0</v>
      </c>
      <c r="D12" s="12">
        <f>IF(AND('Escrow Analysis'!$D21="",'Escrow Analysis'!$E21=""),'Escrow Analysis'!$C21/12,IF('Escrow Analysis'!$E21="",IF('Escrow Analysis'!$D21=D$4,'Escrow Analysis'!$C21,0),IF(OR('Escrow Analysis'!$D21=D$4,'Escrow Analysis'!$E21=D$4),'Escrow Analysis'!$C21/2,0)))</f>
        <v>0</v>
      </c>
      <c r="E12" s="12">
        <f>IF(AND('Escrow Analysis'!$D21="",'Escrow Analysis'!$E21=""),'Escrow Analysis'!$C21/12,IF('Escrow Analysis'!$E21="",IF('Escrow Analysis'!$D21=E$4,'Escrow Analysis'!$C21,0),IF(OR('Escrow Analysis'!$D21=E$4,'Escrow Analysis'!$E21=E$4),'Escrow Analysis'!$C21/2,0)))</f>
        <v>0</v>
      </c>
      <c r="F12" s="12">
        <f>IF(AND('Escrow Analysis'!$D21="",'Escrow Analysis'!$E21=""),'Escrow Analysis'!$C21/12,IF('Escrow Analysis'!$E21="",IF('Escrow Analysis'!$D21=F$4,'Escrow Analysis'!$C21,0),IF(OR('Escrow Analysis'!$D21=F$4,'Escrow Analysis'!$E21=F$4),'Escrow Analysis'!$C21/2,0)))</f>
        <v>0</v>
      </c>
      <c r="G12" s="12">
        <f>IF(AND('Escrow Analysis'!$D21="",'Escrow Analysis'!$E21=""),'Escrow Analysis'!$C21/12,IF('Escrow Analysis'!$E21="",IF('Escrow Analysis'!$D21=G$4,'Escrow Analysis'!$C21,0),IF(OR('Escrow Analysis'!$D21=G$4,'Escrow Analysis'!$E21=G$4),'Escrow Analysis'!$C21/2,0)))</f>
        <v>0</v>
      </c>
      <c r="H12" s="12">
        <f>IF(AND('Escrow Analysis'!$D21="",'Escrow Analysis'!$E21=""),'Escrow Analysis'!$C21/12,IF('Escrow Analysis'!$E21="",IF('Escrow Analysis'!$D21=H$4,'Escrow Analysis'!$C21,0),IF(OR('Escrow Analysis'!$D21=H$4,'Escrow Analysis'!$E21=H$4),'Escrow Analysis'!$C21/2,0)))</f>
        <v>0</v>
      </c>
      <c r="I12" s="12">
        <f>IF(AND('Escrow Analysis'!$D21="",'Escrow Analysis'!$E21=""),'Escrow Analysis'!$C21/12,IF('Escrow Analysis'!$E21="",IF('Escrow Analysis'!$D21=I$4,'Escrow Analysis'!$C21,0),IF(OR('Escrow Analysis'!$D21=I$4,'Escrow Analysis'!$E21=I$4),'Escrow Analysis'!$C21/2,0)))</f>
        <v>0</v>
      </c>
      <c r="J12" s="12">
        <f>IF(AND('Escrow Analysis'!$D21="",'Escrow Analysis'!$E21=""),'Escrow Analysis'!$C21/12,IF('Escrow Analysis'!$E21="",IF('Escrow Analysis'!$D21=J$4,'Escrow Analysis'!$C21,0),IF(OR('Escrow Analysis'!$D21=J$4,'Escrow Analysis'!$E21=J$4),'Escrow Analysis'!$C21/2,0)))</f>
        <v>0</v>
      </c>
      <c r="K12" s="12">
        <f>IF(AND('Escrow Analysis'!$D21="",'Escrow Analysis'!$E21=""),'Escrow Analysis'!$C21/12,IF('Escrow Analysis'!$E21="",IF('Escrow Analysis'!$D21=K$4,'Escrow Analysis'!$C21,0),IF(OR('Escrow Analysis'!$D21=K$4,'Escrow Analysis'!$E21=K$4),'Escrow Analysis'!$C21/2,0)))</f>
        <v>0</v>
      </c>
      <c r="L12" s="12">
        <f>IF(AND('Escrow Analysis'!$D21="",'Escrow Analysis'!$E21=""),'Escrow Analysis'!$C21/12,IF('Escrow Analysis'!$E21="",IF('Escrow Analysis'!$D21=L$4,'Escrow Analysis'!$C21,0),IF(OR('Escrow Analysis'!$D21=L$4,'Escrow Analysis'!$E21=L$4),'Escrow Analysis'!$C21/2,0)))</f>
        <v>0</v>
      </c>
      <c r="M12" s="12">
        <f>IF(AND('Escrow Analysis'!$D21="",'Escrow Analysis'!$E21=""),'Escrow Analysis'!$C21/12,IF('Escrow Analysis'!$E21="",IF('Escrow Analysis'!$D21=M$4,'Escrow Analysis'!$C21,0),IF(OR('Escrow Analysis'!$D21=M$4,'Escrow Analysis'!$E21=M$4),'Escrow Analysis'!$C21/2,0)))</f>
        <v>0</v>
      </c>
      <c r="N12" s="12">
        <f>IF(AND('Escrow Analysis'!$D21="",'Escrow Analysis'!$E21=""),'Escrow Analysis'!$C21/12,IF('Escrow Analysis'!$E21="",IF('Escrow Analysis'!$D21=N$4,'Escrow Analysis'!$C21,0),IF(OR('Escrow Analysis'!$D21=N$4,'Escrow Analysis'!$E21=N$4),'Escrow Analysis'!$C21/2,0)))</f>
        <v>0</v>
      </c>
    </row>
    <row r="13" spans="2:14" x14ac:dyDescent="0.25">
      <c r="B13" s="8" t="s">
        <v>59</v>
      </c>
      <c r="C13" s="5">
        <f t="shared" ref="C13:N13" si="1">SUM(C8:C12)</f>
        <v>0</v>
      </c>
      <c r="D13" s="5">
        <f t="shared" si="1"/>
        <v>1800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1800</v>
      </c>
      <c r="K13" s="5">
        <f t="shared" si="1"/>
        <v>0</v>
      </c>
      <c r="L13" s="5">
        <f t="shared" si="1"/>
        <v>1800</v>
      </c>
      <c r="M13" s="5">
        <f t="shared" si="1"/>
        <v>0</v>
      </c>
      <c r="N13" s="5">
        <f t="shared" si="1"/>
        <v>0</v>
      </c>
    </row>
    <row r="14" spans="2:14" x14ac:dyDescent="0.25">
      <c r="B14" s="8" t="s">
        <v>60</v>
      </c>
      <c r="C14" s="7">
        <f t="shared" ref="C14:N14" si="2">C6+C7-C13</f>
        <v>-1766.6666666666667</v>
      </c>
      <c r="D14" s="7">
        <f t="shared" si="2"/>
        <v>-2833.3333333333335</v>
      </c>
      <c r="E14" s="7">
        <f t="shared" si="2"/>
        <v>-2100</v>
      </c>
      <c r="F14" s="7">
        <f t="shared" si="2"/>
        <v>-1366.6666666666667</v>
      </c>
      <c r="G14" s="7">
        <f t="shared" si="2"/>
        <v>-633.33333333333348</v>
      </c>
      <c r="H14" s="7">
        <f t="shared" si="2"/>
        <v>99.999999999999773</v>
      </c>
      <c r="I14" s="7">
        <f t="shared" si="2"/>
        <v>833.33333333333303</v>
      </c>
      <c r="J14" s="7">
        <f t="shared" si="2"/>
        <v>-233.33333333333371</v>
      </c>
      <c r="K14" s="7">
        <f t="shared" si="2"/>
        <v>499.99999999999955</v>
      </c>
      <c r="L14" s="7">
        <f t="shared" si="2"/>
        <v>-566.6666666666672</v>
      </c>
      <c r="M14" s="7">
        <f t="shared" si="2"/>
        <v>166.66666666666606</v>
      </c>
      <c r="N14" s="7">
        <f t="shared" si="2"/>
        <v>899.99999999999932</v>
      </c>
    </row>
    <row r="15" spans="2:14" x14ac:dyDescent="0.25">
      <c r="B15" s="13" t="s">
        <v>61</v>
      </c>
      <c r="C15" s="12">
        <f>'Escrow Analysis'!$C$27</f>
        <v>900</v>
      </c>
      <c r="D15" s="12">
        <f>'Escrow Analysis'!$C$27</f>
        <v>900</v>
      </c>
      <c r="E15" s="12">
        <f>'Escrow Analysis'!$C$27</f>
        <v>900</v>
      </c>
      <c r="F15" s="12">
        <f>'Escrow Analysis'!$C$27</f>
        <v>900</v>
      </c>
      <c r="G15" s="12">
        <f>'Escrow Analysis'!$C$27</f>
        <v>900</v>
      </c>
      <c r="H15" s="12">
        <f>'Escrow Analysis'!$C$27</f>
        <v>900</v>
      </c>
      <c r="I15" s="12">
        <f>'Escrow Analysis'!$C$27</f>
        <v>900</v>
      </c>
      <c r="J15" s="12">
        <f>'Escrow Analysis'!$C$27</f>
        <v>900</v>
      </c>
      <c r="K15" s="12">
        <f>'Escrow Analysis'!$C$27</f>
        <v>900</v>
      </c>
      <c r="L15" s="12">
        <f>'Escrow Analysis'!$C$27</f>
        <v>900</v>
      </c>
      <c r="M15" s="12">
        <f>'Escrow Analysis'!$C$27</f>
        <v>900</v>
      </c>
      <c r="N15" s="12">
        <f>'Escrow Analysis'!$C$27</f>
        <v>900</v>
      </c>
    </row>
    <row r="17" spans="2:3" x14ac:dyDescent="0.25">
      <c r="B17" s="14" t="s">
        <v>62</v>
      </c>
      <c r="C17" s="15">
        <f>MIN(C14:N14)</f>
        <v>-2833.3333333333335</v>
      </c>
    </row>
    <row r="18" spans="2:3" x14ac:dyDescent="0.25">
      <c r="B18" s="16" t="s">
        <v>63</v>
      </c>
    </row>
  </sheetData>
  <mergeCells count="2">
    <mergeCell ref="B1:N1"/>
    <mergeCell ref="B2:N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Escrow Analysis</vt:lpstr>
      <vt:lpstr>Monthly Projection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Eric Covey</cp:lastModifiedBy>
  <cp:revision>0</cp:revision>
  <dcterms:created xsi:type="dcterms:W3CDTF">2026-06-04T19:14:11Z</dcterms:created>
  <dcterms:modified xsi:type="dcterms:W3CDTF">2026-06-04T19:31:30Z</dcterms:modified>
  <dc:language>en-US</dc:language>
</cp:coreProperties>
</file>